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<sst xmlns="http://schemas.openxmlformats.org/spreadsheetml/2006/main" count="327" uniqueCount="121">
  <si>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</si>
  <si>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</si>
  <si>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</si>
  <si>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</si>
  <si>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</si>
  <si>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</si>
  <si>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</si>
  <si>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</si>
  <si>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</si>
  <si>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</si>
  <si>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</si>
  <si>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</si>
  <si>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</si>
  <si>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</si>
  <si>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</si>
  <si>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</si>
  <si>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</si>
  <si>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</si>
  <si>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</si>
  <si>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</si>
  <si>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</si>
  <si>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</si>
  <si>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</si>
  <si>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</si>
  <si>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</si>
  <si>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</si>
  <si>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</si>
  <si>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</si>
  <si>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</si>
  <si>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</si>
  <si>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</si>
  <si>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</si>
  <si>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</si>
  <si>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</si>
  <si>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</si>
  <si>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</si>
  <si>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</si>
  <si>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</si>
  <si>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</si>
  <si>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</si>
  <si>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</si>
  <si>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</si>
  <si>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</si>
  <si>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</si>
  <si>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</si>
  <si>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</si>
  <si>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</si>
  <si>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</si>
  <si>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</si>
  <si>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</si>
  <si>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</si>
  <si>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</si>
  <si>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</si>
  <si>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</si>
  <si>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Anodised aluminium (anodised transparent or dyed to required shade according to IS: 1868, Minimum anodic coating of grade AC 15)</t>
  </si>
  <si>
    <t>Kg</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</si>
  <si>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</si>
  <si>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</si>
  <si>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Sqm</t>
  </si>
  <si>
    <t>kg</t>
  </si>
  <si>
    <t>BI012541010001010000000000000515BI0100001112</t>
  </si>
  <si>
    <t>Tender Inviting Authority: Head (IWD) on behalf of Director, IIT Patna</t>
  </si>
  <si>
    <t>Name of Work: Dismantling, re fixing, P/F of new Al partitions and toughened glass partition and toughened glass door at 3rd floor, Admin building for CEP (QIP) Office and AEE Office at IIT Patna.</t>
  </si>
  <si>
    <t>Contract No:  IITP/IWD/AZ/24/2023</t>
  </si>
  <si>
    <r>
      <t xml:space="preserve">TOTAL AMOUNT  including taxes in
</t>
    </r>
    <r>
      <rPr>
        <b/>
        <sz val="11"/>
        <color indexed="10"/>
        <rFont val="Arial"/>
        <family val="2"/>
      </rPr>
      <t>Rs.      P</t>
    </r>
  </si>
  <si>
    <t>Dismantling aluminium/ Gypsum partitions, doors, windows, fixed glazing and false ceiling including disposal of unserviceable material and stacking of serviceable material with in 50 meters lead as directed by Engineer-in-charge (scaff folding to reach the structural glazing height to be provided by IIT Patna)</t>
  </si>
  <si>
    <t>Re fixing of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</si>
  <si>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 Powder coated Aluminium (minimum thickness of powder coating 50 micron)</t>
  </si>
  <si>
    <t>Re fixing of  shutters of doors, windows &amp; ventilators including providing and fixing hinges/ pivots and making provision for fixing of fittings wherever required including the cost of EPDM rubber / neoprene gasket required (Fittings shall be paid for separately)</t>
  </si>
  <si>
    <t>Re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</si>
  <si>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10kg/sqm)architectural drawings and the directions of
engineer-in-charge . (Cost of aluminium snap beading shall be paid in basic item):</t>
  </si>
  <si>
    <t>Re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</si>
  <si>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Providing and fixing aluminium handles, ISI marked, anodised (anodic coating not less than grade AC 10 as per IS : 1868) transparent or dyed to required colour or shade, with necessary screws etc. complete.</t>
  </si>
  <si>
    <t>125 mm</t>
  </si>
  <si>
    <t>Providing and fixing aluminium sliding door bolts, ISI marked anodised (anodic coating not less than grade AC 10 as per IS : 1868), transparent or dyed to required colour or shade, with nuts and screws etc. complete :</t>
  </si>
  <si>
    <t>250*16</t>
  </si>
  <si>
    <t>Providing and fixing aluminium tower bolts, ISI marked, anodised (anodic coating not less than grade AC 10 as per IS : 1868 ) transparent or dyed to required colour or shade, with necessary screws etc. complete :</t>
  </si>
  <si>
    <t>200*100 mm</t>
  </si>
  <si>
    <t>Providing and fixing of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</si>
  <si>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 Anodised aluminium (anodised transparent or dyed to required shade according to IS: 1868, Minimum anodic coating of grade AC 15)</t>
  </si>
  <si>
    <t>Providing and fixing 12 mm thick toughened glass door shutter of approved brand and manufacture, including providing and fixing top &amp; bottom pivot &amp; spring type fixing arrangement  and making necessary holes etc. for fixing required door fittings, all complete as per direction of Engineer-in-charge (Door handle, lock and stopper etc.to be paid separately).</t>
  </si>
  <si>
    <t xml:space="preserve">Providing and fixing 12 mm thick toughened glass fixed shutter of approved brand and manufacture, including providing and fixing of all arrangements and making necessary holes etc, if any for fixing required fittings, all complete as per direction of Engineer In Charge </t>
  </si>
  <si>
    <t>Providing and fixing of stainless steel pull handles "H" shaped / 'D' shaped of "Hardwyn"/"Godrej" or equivalent approved make, all necessary fittings complete (600 mm long)</t>
  </si>
  <si>
    <t>Provision and fixing bottom patch lock with strike plate with euro profile cylinder and SS cover of reputed brand (Hardwyn: Angel lock model no. HE:50 / Godrej model no. 7759 or equivalent</t>
  </si>
  <si>
    <t>nos</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</si>
  <si>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</si>
  <si>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50 cm long aluminium kicking plate of size 100x3.15 mm, anodised (anodic coating not less than grade AC 10 as per IS : 1868) transparent or dyed to required colour or shade, with necessary screws etc. complete.</t>
  </si>
  <si>
    <t>BI010125460001010000000000000515BI0100001113454</t>
  </si>
  <si>
    <t>BI010125460001010000000000000515BI0100001113475</t>
  </si>
  <si>
    <t>BI010100010100012540000000000515BI010000141112</t>
  </si>
  <si>
    <t>BI0101213589640001010000000000000515BI0100001112</t>
  </si>
  <si>
    <t>BI0100145132650001010000000000000515BI0100001113</t>
  </si>
  <si>
    <t>BI01010001010000000000000515BI01078450587001112</t>
  </si>
  <si>
    <t>BI0101002201365010000000000000515BI0100001113</t>
  </si>
  <si>
    <t>BI0101025678001010000000000000515BI0100001112256</t>
  </si>
  <si>
    <t>BI010100368901010000000000000515BI01000011133256</t>
  </si>
  <si>
    <t>BI0101000101000356890000000000515BI0100001112256</t>
  </si>
  <si>
    <t>BI01010003651010000000000000515BI01000011133256</t>
  </si>
  <si>
    <t>2567BI01010001010000000000000515BI0100001112256</t>
  </si>
  <si>
    <t>BI0103568910001010000000000000515BI01000011133256</t>
  </si>
  <si>
    <t>BI010100010100568900000000000515BI0100001112256</t>
  </si>
  <si>
    <t>BI01010001356978010000000000000515BI01000011133256</t>
  </si>
  <si>
    <t>BI0125410100010106589000000000000515BI0100001112</t>
  </si>
  <si>
    <t>BI0106985610032659801010000000000000515BI0100001113</t>
  </si>
  <si>
    <t>BI0101000123649783458010000000000000515BI0100001114</t>
  </si>
  <si>
    <t>BI012541010001010000000000000515BI0100003659871112</t>
  </si>
  <si>
    <t>BI01013659780001010000000000000515BI01000589701115</t>
  </si>
  <si>
    <t>BI0101000103659875641003658900000000000515BI0100001116</t>
  </si>
  <si>
    <t>BI010235898100362541901010000000000000515BI0100001117</t>
  </si>
  <si>
    <t>BI0123548521548969010001010000000000000515BI0100001113</t>
  </si>
  <si>
    <t>BI0101326598780001010000032625800000000515BI0100001113</t>
  </si>
  <si>
    <t>BI01258745601000101000000000326598560000515BI0100001113</t>
  </si>
  <si>
    <t>BI01258745601000101000000006521324500000515BI0100001113</t>
  </si>
  <si>
    <t xml:space="preserve">Providing and fixing ISI markedbutt Al hinges anodised (anodised coating not less than grade AC 10 as per IS: 1868) transparent or dyed </t>
  </si>
  <si>
    <t>100*63*4 mm</t>
  </si>
  <si>
    <t>Adding GST FACTOR @ 6.33% in Rs,</t>
  </si>
  <si>
    <t>Cost index @ 15% in Rs</t>
  </si>
  <si>
    <t>Labour cess @ 1% in Rs</t>
  </si>
  <si>
    <t>BI012587456010001424201000000006521324500000515BI0100001113</t>
  </si>
  <si>
    <t>BI012224534558745601000101000000006521324500000515BI0100001113</t>
  </si>
  <si>
    <t>BI012587245343445601000101000000006521324500000515BI0100001113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</si>
</sst>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10" fontId="69"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2" fillId="0" borderId="18" xfId="59"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6"/>
  <sheetViews>
    <sheetView showGridLines="0" view="pageBreakPreview" zoomScale="60" zoomScaleNormal="75" zoomScalePageLayoutView="0" workbookViewId="0" topLeftCell="A35">
      <selection activeCell="D44" sqref="D44"/>
    </sheetView>
  </sheetViews>
  <sheetFormatPr defaultColWidth="9.140625" defaultRowHeight="15"/>
  <cols>
    <col min="1" max="1" width="14.8515625" style="28" customWidth="1"/>
    <col min="2" max="2" width="60.14062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9" t="s">
        <v>61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62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63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64</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 customHeight="1">
      <c r="A13" s="34">
        <v>1.01</v>
      </c>
      <c r="B13" s="43" t="s">
        <v>65</v>
      </c>
      <c r="C13" s="36" t="s">
        <v>87</v>
      </c>
      <c r="D13" s="61">
        <v>15</v>
      </c>
      <c r="E13" s="15" t="s">
        <v>58</v>
      </c>
      <c r="F13" s="62">
        <v>46.5</v>
      </c>
      <c r="G13" s="23"/>
      <c r="H13" s="16"/>
      <c r="I13" s="38" t="s">
        <v>36</v>
      </c>
      <c r="J13" s="17">
        <f>IF(I13="Less(-)",-1,1)</f>
        <v>1</v>
      </c>
      <c r="K13" s="18" t="s">
        <v>46</v>
      </c>
      <c r="L13" s="18" t="s">
        <v>6</v>
      </c>
      <c r="M13" s="44"/>
      <c r="N13" s="23"/>
      <c r="O13" s="23"/>
      <c r="P13" s="45"/>
      <c r="Q13" s="23"/>
      <c r="R13" s="23"/>
      <c r="S13" s="45"/>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3">
        <f>total_amount_ba($B$2,$D$2,D13,F13,J13,K13,M13)</f>
        <v>697.5</v>
      </c>
      <c r="BB13" s="69">
        <f>BA13+SUM(N13:AZ13)</f>
        <v>697.5</v>
      </c>
      <c r="BC13" s="43" t="str">
        <f>SpellNumber(L13,BB13)</f>
        <v>INR  Six Hundred &amp; Ninety Seven  and Paise Fifty Only</v>
      </c>
      <c r="IE13" s="22">
        <v>1.01</v>
      </c>
      <c r="IF13" s="22" t="s">
        <v>37</v>
      </c>
      <c r="IG13" s="22" t="s">
        <v>33</v>
      </c>
      <c r="IH13" s="22">
        <v>123.223</v>
      </c>
      <c r="II13" s="22" t="s">
        <v>35</v>
      </c>
    </row>
    <row r="14" spans="1:243" s="21" customFormat="1" ht="195" customHeight="1">
      <c r="A14" s="34">
        <v>2</v>
      </c>
      <c r="B14" s="43" t="s">
        <v>66</v>
      </c>
      <c r="C14" s="36" t="s">
        <v>89</v>
      </c>
      <c r="D14" s="37"/>
      <c r="E14" s="15"/>
      <c r="F14" s="38"/>
      <c r="G14" s="16"/>
      <c r="H14" s="16"/>
      <c r="I14" s="38"/>
      <c r="J14" s="17"/>
      <c r="K14" s="18"/>
      <c r="L14" s="18"/>
      <c r="M14" s="19"/>
      <c r="N14" s="20"/>
      <c r="O14" s="20"/>
      <c r="P14" s="39"/>
      <c r="Q14" s="20"/>
      <c r="R14" s="20"/>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c r="BB14" s="42"/>
      <c r="BC14" s="43"/>
      <c r="IE14" s="22">
        <v>1</v>
      </c>
      <c r="IF14" s="22" t="s">
        <v>32</v>
      </c>
      <c r="IG14" s="22" t="s">
        <v>33</v>
      </c>
      <c r="IH14" s="22">
        <v>10</v>
      </c>
      <c r="II14" s="22" t="s">
        <v>34</v>
      </c>
    </row>
    <row r="15" spans="1:243" s="21" customFormat="1" ht="46.5" customHeight="1">
      <c r="A15" s="34">
        <v>2.01</v>
      </c>
      <c r="B15" s="43" t="s">
        <v>67</v>
      </c>
      <c r="C15" s="36" t="s">
        <v>88</v>
      </c>
      <c r="D15" s="61">
        <v>35</v>
      </c>
      <c r="E15" s="15" t="s">
        <v>55</v>
      </c>
      <c r="F15" s="62">
        <v>106.12</v>
      </c>
      <c r="G15" s="23"/>
      <c r="H15" s="16"/>
      <c r="I15" s="38" t="s">
        <v>36</v>
      </c>
      <c r="J15" s="17">
        <f>IF(I15="Less(-)",-1,1)</f>
        <v>1</v>
      </c>
      <c r="K15" s="18" t="s">
        <v>46</v>
      </c>
      <c r="L15" s="18" t="s">
        <v>6</v>
      </c>
      <c r="M15" s="44"/>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3">
        <f>total_amount_ba($B$2,$D$2,D15,F15,J15,K15,M15)</f>
        <v>3714.2</v>
      </c>
      <c r="BB15" s="69">
        <f>BA15+SUM(N15:AZ15)</f>
        <v>3714.2</v>
      </c>
      <c r="BC15" s="43" t="str">
        <f>SpellNumber(L15,BB15)</f>
        <v>INR  Three Thousand Seven Hundred &amp; Fourteen  and Paise Twenty Only</v>
      </c>
      <c r="IE15" s="22">
        <v>1.01</v>
      </c>
      <c r="IF15" s="22" t="s">
        <v>37</v>
      </c>
      <c r="IG15" s="22" t="s">
        <v>33</v>
      </c>
      <c r="IH15" s="22">
        <v>123.223</v>
      </c>
      <c r="II15" s="22" t="s">
        <v>35</v>
      </c>
    </row>
    <row r="16" spans="1:243" s="21" customFormat="1" ht="81" customHeight="1">
      <c r="A16" s="34">
        <v>3</v>
      </c>
      <c r="B16" s="43" t="s">
        <v>68</v>
      </c>
      <c r="C16" s="36" t="s">
        <v>90</v>
      </c>
      <c r="D16" s="37"/>
      <c r="E16" s="15"/>
      <c r="F16" s="38"/>
      <c r="G16" s="16"/>
      <c r="H16" s="16"/>
      <c r="I16" s="38"/>
      <c r="J16" s="17"/>
      <c r="K16" s="18"/>
      <c r="L16" s="18"/>
      <c r="M16" s="19"/>
      <c r="N16" s="20"/>
      <c r="O16" s="20"/>
      <c r="P16" s="39"/>
      <c r="Q16" s="20"/>
      <c r="R16" s="20"/>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42"/>
      <c r="BC16" s="43"/>
      <c r="IE16" s="22">
        <v>1</v>
      </c>
      <c r="IF16" s="22" t="s">
        <v>32</v>
      </c>
      <c r="IG16" s="22" t="s">
        <v>33</v>
      </c>
      <c r="IH16" s="22">
        <v>10</v>
      </c>
      <c r="II16" s="22" t="s">
        <v>34</v>
      </c>
    </row>
    <row r="17" spans="1:243" s="21" customFormat="1" ht="46.5" customHeight="1">
      <c r="A17" s="34">
        <v>3.01</v>
      </c>
      <c r="B17" s="43" t="s">
        <v>54</v>
      </c>
      <c r="C17" s="36" t="s">
        <v>91</v>
      </c>
      <c r="D17" s="61">
        <v>15</v>
      </c>
      <c r="E17" s="15" t="s">
        <v>55</v>
      </c>
      <c r="F17" s="62">
        <v>194.62</v>
      </c>
      <c r="G17" s="23"/>
      <c r="H17" s="16"/>
      <c r="I17" s="38" t="s">
        <v>36</v>
      </c>
      <c r="J17" s="17">
        <f>IF(I17="Less(-)",-1,1)</f>
        <v>1</v>
      </c>
      <c r="K17" s="18" t="s">
        <v>46</v>
      </c>
      <c r="L17" s="18" t="s">
        <v>6</v>
      </c>
      <c r="M17" s="44"/>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3">
        <f>total_amount_ba($B$2,$D$2,D17,F17,J17,K17,M17)</f>
        <v>2919.3</v>
      </c>
      <c r="BB17" s="69">
        <f>BA17+SUM(N17:AZ17)</f>
        <v>2919.3</v>
      </c>
      <c r="BC17" s="43" t="str">
        <f>SpellNumber(L17,BB17)</f>
        <v>INR  Two Thousand Nine Hundred &amp; Nineteen  and Paise Thirty Only</v>
      </c>
      <c r="IE17" s="22">
        <v>1.01</v>
      </c>
      <c r="IF17" s="22" t="s">
        <v>37</v>
      </c>
      <c r="IG17" s="22" t="s">
        <v>33</v>
      </c>
      <c r="IH17" s="22">
        <v>123.223</v>
      </c>
      <c r="II17" s="22" t="s">
        <v>35</v>
      </c>
    </row>
    <row r="18" spans="1:243" s="21" customFormat="1" ht="64.5" customHeight="1">
      <c r="A18" s="34">
        <v>4</v>
      </c>
      <c r="B18" s="35" t="s">
        <v>113</v>
      </c>
      <c r="C18" s="36" t="s">
        <v>92</v>
      </c>
      <c r="D18" s="37"/>
      <c r="E18" s="15"/>
      <c r="F18" s="38"/>
      <c r="G18" s="16"/>
      <c r="H18" s="16"/>
      <c r="I18" s="38"/>
      <c r="J18" s="17"/>
      <c r="K18" s="18"/>
      <c r="L18" s="18"/>
      <c r="M18" s="19"/>
      <c r="N18" s="20"/>
      <c r="O18" s="20"/>
      <c r="P18" s="39"/>
      <c r="Q18" s="20"/>
      <c r="R18" s="20"/>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c r="BB18" s="42"/>
      <c r="BC18" s="43"/>
      <c r="IE18" s="22">
        <v>1</v>
      </c>
      <c r="IF18" s="22" t="s">
        <v>32</v>
      </c>
      <c r="IG18" s="22" t="s">
        <v>33</v>
      </c>
      <c r="IH18" s="22">
        <v>10</v>
      </c>
      <c r="II18" s="22" t="s">
        <v>34</v>
      </c>
    </row>
    <row r="19" spans="1:243" s="21" customFormat="1" ht="46.5" customHeight="1">
      <c r="A19" s="34">
        <v>4.01</v>
      </c>
      <c r="B19" s="43" t="s">
        <v>114</v>
      </c>
      <c r="C19" s="36" t="s">
        <v>93</v>
      </c>
      <c r="D19" s="61">
        <v>10</v>
      </c>
      <c r="E19" s="15" t="s">
        <v>84</v>
      </c>
      <c r="F19" s="62">
        <v>97.6</v>
      </c>
      <c r="G19" s="23"/>
      <c r="H19" s="16"/>
      <c r="I19" s="38" t="s">
        <v>36</v>
      </c>
      <c r="J19" s="17">
        <f>IF(I19="Less(-)",-1,1)</f>
        <v>1</v>
      </c>
      <c r="K19" s="18" t="s">
        <v>46</v>
      </c>
      <c r="L19" s="18" t="s">
        <v>6</v>
      </c>
      <c r="M19" s="44"/>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3">
        <f>total_amount_ba($B$2,$D$2,D19,F19,J19,K19,M19)</f>
        <v>976</v>
      </c>
      <c r="BB19" s="69">
        <f>BA19+SUM(N19:AZ19)</f>
        <v>976</v>
      </c>
      <c r="BC19" s="43" t="str">
        <f>SpellNumber(L19,BB19)</f>
        <v>INR  Nine Hundred &amp; Seventy Six  Only</v>
      </c>
      <c r="IE19" s="22">
        <v>1.01</v>
      </c>
      <c r="IF19" s="22" t="s">
        <v>37</v>
      </c>
      <c r="IG19" s="22" t="s">
        <v>33</v>
      </c>
      <c r="IH19" s="22">
        <v>123.223</v>
      </c>
      <c r="II19" s="22" t="s">
        <v>35</v>
      </c>
    </row>
    <row r="20" spans="1:243" s="21" customFormat="1" ht="74.25" customHeight="1">
      <c r="A20" s="34">
        <v>5</v>
      </c>
      <c r="B20" s="43" t="s">
        <v>69</v>
      </c>
      <c r="C20" s="36" t="s">
        <v>94</v>
      </c>
      <c r="D20" s="37"/>
      <c r="E20" s="15"/>
      <c r="F20" s="38"/>
      <c r="G20" s="16"/>
      <c r="H20" s="16"/>
      <c r="I20" s="38"/>
      <c r="J20" s="17"/>
      <c r="K20" s="18"/>
      <c r="L20" s="18"/>
      <c r="M20" s="19"/>
      <c r="N20" s="20"/>
      <c r="O20" s="20"/>
      <c r="P20" s="39"/>
      <c r="Q20" s="20"/>
      <c r="R20" s="20"/>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c r="BB20" s="42"/>
      <c r="BC20" s="43"/>
      <c r="IE20" s="22">
        <v>1</v>
      </c>
      <c r="IF20" s="22" t="s">
        <v>32</v>
      </c>
      <c r="IG20" s="22" t="s">
        <v>33</v>
      </c>
      <c r="IH20" s="22">
        <v>10</v>
      </c>
      <c r="II20" s="22" t="s">
        <v>34</v>
      </c>
    </row>
    <row r="21" spans="1:243" s="21" customFormat="1" ht="46.5" customHeight="1">
      <c r="A21" s="34">
        <v>5.01</v>
      </c>
      <c r="B21" s="43" t="s">
        <v>70</v>
      </c>
      <c r="C21" s="36" t="s">
        <v>95</v>
      </c>
      <c r="D21" s="61">
        <v>2</v>
      </c>
      <c r="E21" s="15" t="s">
        <v>58</v>
      </c>
      <c r="F21" s="62">
        <v>558.14</v>
      </c>
      <c r="G21" s="23"/>
      <c r="H21" s="16"/>
      <c r="I21" s="38" t="s">
        <v>36</v>
      </c>
      <c r="J21" s="17">
        <f>IF(I21="Less(-)",-1,1)</f>
        <v>1</v>
      </c>
      <c r="K21" s="18" t="s">
        <v>46</v>
      </c>
      <c r="L21" s="18" t="s">
        <v>6</v>
      </c>
      <c r="M21" s="44"/>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3">
        <f>total_amount_ba($B$2,$D$2,D21,F21,J21,K21,M21)</f>
        <v>1116.28</v>
      </c>
      <c r="BB21" s="69">
        <f>BA21+SUM(N21:AZ21)</f>
        <v>1116.28</v>
      </c>
      <c r="BC21" s="43" t="str">
        <f>SpellNumber(L21,BB21)</f>
        <v>INR  One Thousand One Hundred &amp; Sixteen  and Paise Twenty Eight Only</v>
      </c>
      <c r="IE21" s="22">
        <v>1.01</v>
      </c>
      <c r="IF21" s="22" t="s">
        <v>37</v>
      </c>
      <c r="IG21" s="22" t="s">
        <v>33</v>
      </c>
      <c r="IH21" s="22">
        <v>123.223</v>
      </c>
      <c r="II21" s="22" t="s">
        <v>35</v>
      </c>
    </row>
    <row r="22" spans="1:243" s="21" customFormat="1" ht="99" customHeight="1">
      <c r="A22" s="34">
        <v>6</v>
      </c>
      <c r="B22" s="43" t="s">
        <v>71</v>
      </c>
      <c r="C22" s="36" t="s">
        <v>96</v>
      </c>
      <c r="D22" s="37"/>
      <c r="E22" s="15"/>
      <c r="F22" s="38"/>
      <c r="G22" s="16"/>
      <c r="H22" s="16"/>
      <c r="I22" s="38"/>
      <c r="J22" s="17"/>
      <c r="K22" s="18"/>
      <c r="L22" s="18"/>
      <c r="M22" s="19"/>
      <c r="N22" s="20"/>
      <c r="O22" s="20"/>
      <c r="P22" s="39"/>
      <c r="Q22" s="20"/>
      <c r="R22" s="20"/>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c r="BB22" s="42"/>
      <c r="BC22" s="43"/>
      <c r="IE22" s="22">
        <v>1</v>
      </c>
      <c r="IF22" s="22" t="s">
        <v>32</v>
      </c>
      <c r="IG22" s="22" t="s">
        <v>33</v>
      </c>
      <c r="IH22" s="22">
        <v>10</v>
      </c>
      <c r="II22" s="22" t="s">
        <v>34</v>
      </c>
    </row>
    <row r="23" spans="1:243" s="21" customFormat="1" ht="46.5" customHeight="1">
      <c r="A23" s="34">
        <v>6.01</v>
      </c>
      <c r="B23" s="43" t="s">
        <v>57</v>
      </c>
      <c r="C23" s="36" t="s">
        <v>97</v>
      </c>
      <c r="D23" s="61">
        <v>6</v>
      </c>
      <c r="E23" s="15" t="s">
        <v>58</v>
      </c>
      <c r="F23" s="62">
        <v>257.31</v>
      </c>
      <c r="G23" s="23"/>
      <c r="H23" s="16"/>
      <c r="I23" s="38" t="s">
        <v>36</v>
      </c>
      <c r="J23" s="17">
        <f>IF(I23="Less(-)",-1,1)</f>
        <v>1</v>
      </c>
      <c r="K23" s="18" t="s">
        <v>46</v>
      </c>
      <c r="L23" s="18" t="s">
        <v>6</v>
      </c>
      <c r="M23" s="44"/>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3">
        <f>total_amount_ba($B$2,$D$2,D23,F23,J23,K23,M23)</f>
        <v>1543.86</v>
      </c>
      <c r="BB23" s="69">
        <f>BA23+SUM(N23:AZ23)</f>
        <v>1543.86</v>
      </c>
      <c r="BC23" s="43" t="str">
        <f>SpellNumber(L23,BB23)</f>
        <v>INR  One Thousand Five Hundred &amp; Forty Three  and Paise Eighty Six Only</v>
      </c>
      <c r="IE23" s="22">
        <v>1.01</v>
      </c>
      <c r="IF23" s="22" t="s">
        <v>37</v>
      </c>
      <c r="IG23" s="22" t="s">
        <v>33</v>
      </c>
      <c r="IH23" s="22">
        <v>123.223</v>
      </c>
      <c r="II23" s="22" t="s">
        <v>35</v>
      </c>
    </row>
    <row r="24" spans="1:243" s="21" customFormat="1" ht="113.25" customHeight="1">
      <c r="A24" s="34">
        <v>7</v>
      </c>
      <c r="B24" s="43" t="s">
        <v>56</v>
      </c>
      <c r="C24" s="36" t="s">
        <v>98</v>
      </c>
      <c r="D24" s="37"/>
      <c r="E24" s="15"/>
      <c r="F24" s="38"/>
      <c r="G24" s="16"/>
      <c r="H24" s="16"/>
      <c r="I24" s="38"/>
      <c r="J24" s="17"/>
      <c r="K24" s="18"/>
      <c r="L24" s="18"/>
      <c r="M24" s="19"/>
      <c r="N24" s="20"/>
      <c r="O24" s="20"/>
      <c r="P24" s="39"/>
      <c r="Q24" s="20"/>
      <c r="R24" s="20"/>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1"/>
      <c r="BB24" s="42"/>
      <c r="BC24" s="43"/>
      <c r="IE24" s="22">
        <v>1</v>
      </c>
      <c r="IF24" s="22" t="s">
        <v>32</v>
      </c>
      <c r="IG24" s="22" t="s">
        <v>33</v>
      </c>
      <c r="IH24" s="22">
        <v>10</v>
      </c>
      <c r="II24" s="22" t="s">
        <v>34</v>
      </c>
    </row>
    <row r="25" spans="1:243" s="21" customFormat="1" ht="46.5" customHeight="1">
      <c r="A25" s="34">
        <v>7.01</v>
      </c>
      <c r="B25" s="43" t="s">
        <v>57</v>
      </c>
      <c r="C25" s="36" t="s">
        <v>99</v>
      </c>
      <c r="D25" s="61">
        <v>6</v>
      </c>
      <c r="E25" s="15" t="s">
        <v>58</v>
      </c>
      <c r="F25" s="62">
        <v>951.07</v>
      </c>
      <c r="G25" s="23"/>
      <c r="H25" s="16"/>
      <c r="I25" s="38" t="s">
        <v>36</v>
      </c>
      <c r="J25" s="17">
        <f>IF(I25="Less(-)",-1,1)</f>
        <v>1</v>
      </c>
      <c r="K25" s="18" t="s">
        <v>46</v>
      </c>
      <c r="L25" s="18" t="s">
        <v>6</v>
      </c>
      <c r="M25" s="44"/>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3">
        <f>total_amount_ba($B$2,$D$2,D25,F25,J25,K25,M25)</f>
        <v>5706.42</v>
      </c>
      <c r="BB25" s="69">
        <f>BA25+SUM(N25:AZ25)</f>
        <v>5706.42</v>
      </c>
      <c r="BC25" s="43" t="str">
        <f>SpellNumber(L25,BB25)</f>
        <v>INR  Five Thousand Seven Hundred &amp; Six  and Paise Forty Two Only</v>
      </c>
      <c r="IE25" s="22">
        <v>1.01</v>
      </c>
      <c r="IF25" s="22" t="s">
        <v>37</v>
      </c>
      <c r="IG25" s="22" t="s">
        <v>33</v>
      </c>
      <c r="IH25" s="22">
        <v>123.223</v>
      </c>
      <c r="II25" s="22" t="s">
        <v>35</v>
      </c>
    </row>
    <row r="26" spans="1:243" s="21" customFormat="1" ht="66" customHeight="1">
      <c r="A26" s="34">
        <v>8</v>
      </c>
      <c r="B26" s="43" t="s">
        <v>72</v>
      </c>
      <c r="C26" s="36" t="s">
        <v>100</v>
      </c>
      <c r="D26" s="37"/>
      <c r="E26" s="15"/>
      <c r="F26" s="38"/>
      <c r="G26" s="16"/>
      <c r="H26" s="16"/>
      <c r="I26" s="38"/>
      <c r="J26" s="17"/>
      <c r="K26" s="18"/>
      <c r="L26" s="18"/>
      <c r="M26" s="19"/>
      <c r="N26" s="20"/>
      <c r="O26" s="20"/>
      <c r="P26" s="39"/>
      <c r="Q26" s="20"/>
      <c r="R26" s="20"/>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1"/>
      <c r="BB26" s="42"/>
      <c r="BC26" s="43"/>
      <c r="IE26" s="22">
        <v>1</v>
      </c>
      <c r="IF26" s="22" t="s">
        <v>32</v>
      </c>
      <c r="IG26" s="22" t="s">
        <v>33</v>
      </c>
      <c r="IH26" s="22">
        <v>10</v>
      </c>
      <c r="II26" s="22" t="s">
        <v>34</v>
      </c>
    </row>
    <row r="27" spans="1:243" s="21" customFormat="1" ht="46.5" customHeight="1">
      <c r="A27" s="34">
        <v>8.01</v>
      </c>
      <c r="B27" s="43" t="s">
        <v>73</v>
      </c>
      <c r="C27" s="36" t="s">
        <v>101</v>
      </c>
      <c r="D27" s="61">
        <v>6</v>
      </c>
      <c r="E27" s="15" t="s">
        <v>84</v>
      </c>
      <c r="F27" s="62">
        <v>60.05</v>
      </c>
      <c r="G27" s="23"/>
      <c r="H27" s="16"/>
      <c r="I27" s="38" t="s">
        <v>36</v>
      </c>
      <c r="J27" s="17">
        <f>IF(I27="Less(-)",-1,1)</f>
        <v>1</v>
      </c>
      <c r="K27" s="18" t="s">
        <v>46</v>
      </c>
      <c r="L27" s="18" t="s">
        <v>6</v>
      </c>
      <c r="M27" s="44"/>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3">
        <f>total_amount_ba($B$2,$D$2,D27,F27,J27,K27,M27)</f>
        <v>360.3</v>
      </c>
      <c r="BB27" s="69">
        <f>BA27+SUM(N27:AZ27)</f>
        <v>360.3</v>
      </c>
      <c r="BC27" s="43" t="str">
        <f>SpellNumber(L27,BB27)</f>
        <v>INR  Three Hundred &amp; Sixty  and Paise Thirty Only</v>
      </c>
      <c r="IE27" s="22">
        <v>1.01</v>
      </c>
      <c r="IF27" s="22" t="s">
        <v>37</v>
      </c>
      <c r="IG27" s="22" t="s">
        <v>33</v>
      </c>
      <c r="IH27" s="22">
        <v>123.223</v>
      </c>
      <c r="II27" s="22" t="s">
        <v>35</v>
      </c>
    </row>
    <row r="28" spans="1:243" s="21" customFormat="1" ht="71.25" customHeight="1">
      <c r="A28" s="34">
        <v>9</v>
      </c>
      <c r="B28" s="43" t="s">
        <v>74</v>
      </c>
      <c r="C28" s="36" t="s">
        <v>102</v>
      </c>
      <c r="D28" s="37"/>
      <c r="E28" s="15"/>
      <c r="F28" s="38"/>
      <c r="G28" s="16"/>
      <c r="H28" s="16"/>
      <c r="I28" s="38"/>
      <c r="J28" s="17"/>
      <c r="K28" s="18"/>
      <c r="L28" s="18"/>
      <c r="M28" s="19"/>
      <c r="N28" s="20"/>
      <c r="O28" s="20"/>
      <c r="P28" s="39"/>
      <c r="Q28" s="20"/>
      <c r="R28" s="20"/>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1"/>
      <c r="BB28" s="42"/>
      <c r="BC28" s="43"/>
      <c r="IE28" s="22">
        <v>1</v>
      </c>
      <c r="IF28" s="22" t="s">
        <v>32</v>
      </c>
      <c r="IG28" s="22" t="s">
        <v>33</v>
      </c>
      <c r="IH28" s="22">
        <v>10</v>
      </c>
      <c r="II28" s="22" t="s">
        <v>34</v>
      </c>
    </row>
    <row r="29" spans="1:243" s="21" customFormat="1" ht="23.25" customHeight="1">
      <c r="A29" s="34">
        <v>9.01</v>
      </c>
      <c r="B29" s="43" t="s">
        <v>75</v>
      </c>
      <c r="C29" s="36" t="s">
        <v>103</v>
      </c>
      <c r="D29" s="61">
        <v>2</v>
      </c>
      <c r="E29" s="15" t="s">
        <v>35</v>
      </c>
      <c r="F29" s="62">
        <v>234.9</v>
      </c>
      <c r="G29" s="23"/>
      <c r="H29" s="16"/>
      <c r="I29" s="38" t="s">
        <v>36</v>
      </c>
      <c r="J29" s="17">
        <f>IF(I29="Less(-)",-1,1)</f>
        <v>1</v>
      </c>
      <c r="K29" s="18" t="s">
        <v>46</v>
      </c>
      <c r="L29" s="18" t="s">
        <v>6</v>
      </c>
      <c r="M29" s="44"/>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3">
        <f>total_amount_ba($B$2,$D$2,D29,F29,J29,K29,M29)</f>
        <v>469.8</v>
      </c>
      <c r="BB29" s="69">
        <f>BA29+SUM(N29:AZ29)</f>
        <v>469.8</v>
      </c>
      <c r="BC29" s="43" t="str">
        <f>SpellNumber(L29,BB29)</f>
        <v>INR  Four Hundred &amp; Sixty Nine  and Paise Eighty Only</v>
      </c>
      <c r="IE29" s="22">
        <v>1.01</v>
      </c>
      <c r="IF29" s="22" t="s">
        <v>37</v>
      </c>
      <c r="IG29" s="22" t="s">
        <v>33</v>
      </c>
      <c r="IH29" s="22">
        <v>123.223</v>
      </c>
      <c r="II29" s="22" t="s">
        <v>35</v>
      </c>
    </row>
    <row r="30" spans="1:243" s="21" customFormat="1" ht="71.25" customHeight="1">
      <c r="A30" s="34">
        <v>10</v>
      </c>
      <c r="B30" s="43" t="s">
        <v>76</v>
      </c>
      <c r="C30" s="36" t="s">
        <v>60</v>
      </c>
      <c r="D30" s="37"/>
      <c r="E30" s="15"/>
      <c r="F30" s="38"/>
      <c r="G30" s="16"/>
      <c r="H30" s="16"/>
      <c r="I30" s="38"/>
      <c r="J30" s="17"/>
      <c r="K30" s="18"/>
      <c r="L30" s="18"/>
      <c r="M30" s="19"/>
      <c r="N30" s="20"/>
      <c r="O30" s="20"/>
      <c r="P30" s="39"/>
      <c r="Q30" s="20"/>
      <c r="R30" s="20"/>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c r="BB30" s="42"/>
      <c r="BC30" s="43"/>
      <c r="IE30" s="22">
        <v>1</v>
      </c>
      <c r="IF30" s="22" t="s">
        <v>32</v>
      </c>
      <c r="IG30" s="22" t="s">
        <v>33</v>
      </c>
      <c r="IH30" s="22">
        <v>10</v>
      </c>
      <c r="II30" s="22" t="s">
        <v>34</v>
      </c>
    </row>
    <row r="31" spans="1:243" s="21" customFormat="1" ht="30" customHeight="1">
      <c r="A31" s="34">
        <v>10.01</v>
      </c>
      <c r="B31" s="43" t="s">
        <v>77</v>
      </c>
      <c r="C31" s="36" t="s">
        <v>104</v>
      </c>
      <c r="D31" s="61">
        <v>3</v>
      </c>
      <c r="E31" s="15" t="s">
        <v>35</v>
      </c>
      <c r="F31" s="62">
        <v>90.8</v>
      </c>
      <c r="G31" s="23"/>
      <c r="H31" s="23"/>
      <c r="I31" s="38" t="s">
        <v>36</v>
      </c>
      <c r="J31" s="17">
        <f>IF(I31="Less(-)",-1,1)</f>
        <v>1</v>
      </c>
      <c r="K31" s="18" t="s">
        <v>46</v>
      </c>
      <c r="L31" s="18" t="s">
        <v>6</v>
      </c>
      <c r="M31" s="46"/>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3">
        <f>total_amount_ba($B$2,$D$2,D31,F31,J31,K31,M31)</f>
        <v>272.4</v>
      </c>
      <c r="BB31" s="69">
        <f>BA31+SUM(N31:AZ31)</f>
        <v>272.4</v>
      </c>
      <c r="BC31" s="43" t="str">
        <f>SpellNumber(L31,BB31)</f>
        <v>INR  Two Hundred &amp; Seventy Two  and Paise Forty Only</v>
      </c>
      <c r="IE31" s="22">
        <v>1.02</v>
      </c>
      <c r="IF31" s="22" t="s">
        <v>38</v>
      </c>
      <c r="IG31" s="22" t="s">
        <v>39</v>
      </c>
      <c r="IH31" s="22">
        <v>213</v>
      </c>
      <c r="II31" s="22" t="s">
        <v>35</v>
      </c>
    </row>
    <row r="32" spans="1:243" s="21" customFormat="1" ht="183.75" customHeight="1">
      <c r="A32" s="34">
        <v>11</v>
      </c>
      <c r="B32" s="43" t="s">
        <v>78</v>
      </c>
      <c r="C32" s="36" t="s">
        <v>105</v>
      </c>
      <c r="D32" s="37"/>
      <c r="E32" s="15"/>
      <c r="F32" s="38"/>
      <c r="G32" s="16"/>
      <c r="H32" s="16"/>
      <c r="I32" s="38"/>
      <c r="J32" s="17"/>
      <c r="K32" s="18"/>
      <c r="L32" s="18"/>
      <c r="M32" s="19"/>
      <c r="N32" s="20"/>
      <c r="O32" s="20"/>
      <c r="P32" s="39"/>
      <c r="Q32" s="20"/>
      <c r="R32" s="20"/>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c r="BB32" s="42"/>
      <c r="BC32" s="43"/>
      <c r="IE32" s="22">
        <v>1</v>
      </c>
      <c r="IF32" s="22" t="s">
        <v>32</v>
      </c>
      <c r="IG32" s="22" t="s">
        <v>33</v>
      </c>
      <c r="IH32" s="22">
        <v>10</v>
      </c>
      <c r="II32" s="22" t="s">
        <v>34</v>
      </c>
    </row>
    <row r="33" spans="1:243" s="21" customFormat="1" ht="27.75" customHeight="1">
      <c r="A33" s="34">
        <v>11.01</v>
      </c>
      <c r="B33" s="43" t="s">
        <v>79</v>
      </c>
      <c r="C33" s="36" t="s">
        <v>106</v>
      </c>
      <c r="D33" s="61">
        <v>20</v>
      </c>
      <c r="E33" s="15" t="s">
        <v>59</v>
      </c>
      <c r="F33" s="62">
        <v>433.95</v>
      </c>
      <c r="G33" s="23"/>
      <c r="H33" s="23"/>
      <c r="I33" s="38" t="s">
        <v>36</v>
      </c>
      <c r="J33" s="17">
        <f aca="true" t="shared" si="0" ref="J33:J39">IF(I33="Less(-)",-1,1)</f>
        <v>1</v>
      </c>
      <c r="K33" s="18" t="s">
        <v>46</v>
      </c>
      <c r="L33" s="18" t="s">
        <v>6</v>
      </c>
      <c r="M33" s="46"/>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3">
        <f aca="true" t="shared" si="1" ref="BA33:BA39">total_amount_ba($B$2,$D$2,D33,F33,J33,K33,M33)</f>
        <v>8679</v>
      </c>
      <c r="BB33" s="69">
        <f aca="true" t="shared" si="2" ref="BB33:BB39">BA33+SUM(N33:AZ33)</f>
        <v>8679</v>
      </c>
      <c r="BC33" s="43" t="str">
        <f aca="true" t="shared" si="3" ref="BC33:BC39">SpellNumber(L33,BB33)</f>
        <v>INR  Eight Thousand Six Hundred &amp; Seventy Nine  Only</v>
      </c>
      <c r="IE33" s="22">
        <v>2</v>
      </c>
      <c r="IF33" s="22" t="s">
        <v>32</v>
      </c>
      <c r="IG33" s="22" t="s">
        <v>40</v>
      </c>
      <c r="IH33" s="22">
        <v>10</v>
      </c>
      <c r="II33" s="22" t="s">
        <v>35</v>
      </c>
    </row>
    <row r="34" spans="1:243" s="21" customFormat="1" ht="60" customHeight="1">
      <c r="A34" s="34">
        <v>12</v>
      </c>
      <c r="B34" s="43" t="s">
        <v>80</v>
      </c>
      <c r="C34" s="36" t="s">
        <v>107</v>
      </c>
      <c r="D34" s="61">
        <v>4.5</v>
      </c>
      <c r="E34" s="15" t="s">
        <v>58</v>
      </c>
      <c r="F34" s="62">
        <v>4540.7</v>
      </c>
      <c r="G34" s="23"/>
      <c r="H34" s="23"/>
      <c r="I34" s="38" t="s">
        <v>36</v>
      </c>
      <c r="J34" s="17">
        <f t="shared" si="0"/>
        <v>1</v>
      </c>
      <c r="K34" s="18" t="s">
        <v>46</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3">
        <f t="shared" si="1"/>
        <v>20433.15</v>
      </c>
      <c r="BB34" s="69">
        <f t="shared" si="2"/>
        <v>20433.15</v>
      </c>
      <c r="BC34" s="43" t="str">
        <f t="shared" si="3"/>
        <v>INR  Twenty Thousand Four Hundred &amp; Thirty Three  and Paise Fifteen Only</v>
      </c>
      <c r="IE34" s="22">
        <v>3</v>
      </c>
      <c r="IF34" s="22" t="s">
        <v>41</v>
      </c>
      <c r="IG34" s="22" t="s">
        <v>42</v>
      </c>
      <c r="IH34" s="22">
        <v>10</v>
      </c>
      <c r="II34" s="22" t="s">
        <v>35</v>
      </c>
    </row>
    <row r="35" spans="1:243" s="21" customFormat="1" ht="44.25" customHeight="1">
      <c r="A35" s="34">
        <v>13</v>
      </c>
      <c r="B35" s="43" t="s">
        <v>81</v>
      </c>
      <c r="C35" s="36" t="s">
        <v>108</v>
      </c>
      <c r="D35" s="61">
        <v>6</v>
      </c>
      <c r="E35" s="15" t="s">
        <v>58</v>
      </c>
      <c r="F35" s="62">
        <v>3087</v>
      </c>
      <c r="G35" s="23"/>
      <c r="H35" s="23"/>
      <c r="I35" s="38" t="s">
        <v>36</v>
      </c>
      <c r="J35" s="17">
        <f t="shared" si="0"/>
        <v>1</v>
      </c>
      <c r="K35" s="18" t="s">
        <v>46</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3">
        <f t="shared" si="1"/>
        <v>18522</v>
      </c>
      <c r="BB35" s="69">
        <f t="shared" si="2"/>
        <v>18522</v>
      </c>
      <c r="BC35" s="43" t="str">
        <f t="shared" si="3"/>
        <v>INR  Eighteen Thousand Five Hundred &amp; Twenty Two  Only</v>
      </c>
      <c r="IE35" s="22">
        <v>1.01</v>
      </c>
      <c r="IF35" s="22" t="s">
        <v>37</v>
      </c>
      <c r="IG35" s="22" t="s">
        <v>33</v>
      </c>
      <c r="IH35" s="22">
        <v>123.223</v>
      </c>
      <c r="II35" s="22" t="s">
        <v>35</v>
      </c>
    </row>
    <row r="36" spans="1:243" s="21" customFormat="1" ht="46.5" customHeight="1">
      <c r="A36" s="34">
        <v>14</v>
      </c>
      <c r="B36" s="43" t="s">
        <v>82</v>
      </c>
      <c r="C36" s="36" t="s">
        <v>109</v>
      </c>
      <c r="D36" s="61">
        <v>2</v>
      </c>
      <c r="E36" s="15" t="s">
        <v>35</v>
      </c>
      <c r="F36" s="62">
        <v>4720</v>
      </c>
      <c r="G36" s="23"/>
      <c r="H36" s="16"/>
      <c r="I36" s="38" t="s">
        <v>36</v>
      </c>
      <c r="J36" s="17">
        <f t="shared" si="0"/>
        <v>1</v>
      </c>
      <c r="K36" s="18" t="s">
        <v>46</v>
      </c>
      <c r="L36" s="18" t="s">
        <v>6</v>
      </c>
      <c r="M36" s="44"/>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3">
        <f t="shared" si="1"/>
        <v>9440</v>
      </c>
      <c r="BB36" s="69">
        <f t="shared" si="2"/>
        <v>9440</v>
      </c>
      <c r="BC36" s="43" t="str">
        <f t="shared" si="3"/>
        <v>INR  Nine Thousand Four Hundred &amp; Forty  Only</v>
      </c>
      <c r="IE36" s="22">
        <v>1.01</v>
      </c>
      <c r="IF36" s="22" t="s">
        <v>37</v>
      </c>
      <c r="IG36" s="22" t="s">
        <v>33</v>
      </c>
      <c r="IH36" s="22">
        <v>123.223</v>
      </c>
      <c r="II36" s="22" t="s">
        <v>35</v>
      </c>
    </row>
    <row r="37" spans="1:243" s="21" customFormat="1" ht="46.5" customHeight="1">
      <c r="A37" s="34">
        <v>15</v>
      </c>
      <c r="B37" s="43" t="s">
        <v>83</v>
      </c>
      <c r="C37" s="36" t="s">
        <v>110</v>
      </c>
      <c r="D37" s="61">
        <v>1</v>
      </c>
      <c r="E37" s="15" t="s">
        <v>84</v>
      </c>
      <c r="F37" s="62">
        <v>3894</v>
      </c>
      <c r="G37" s="23"/>
      <c r="H37" s="16"/>
      <c r="I37" s="38" t="s">
        <v>36</v>
      </c>
      <c r="J37" s="17">
        <f t="shared" si="0"/>
        <v>1</v>
      </c>
      <c r="K37" s="18" t="s">
        <v>46</v>
      </c>
      <c r="L37" s="18" t="s">
        <v>6</v>
      </c>
      <c r="M37" s="44"/>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3">
        <f t="shared" si="1"/>
        <v>3894</v>
      </c>
      <c r="BB37" s="69">
        <f t="shared" si="2"/>
        <v>3894</v>
      </c>
      <c r="BC37" s="43" t="str">
        <f t="shared" si="3"/>
        <v>INR  Three Thousand Eight Hundred &amp; Ninety Four  Only</v>
      </c>
      <c r="IE37" s="22">
        <v>1.01</v>
      </c>
      <c r="IF37" s="22" t="s">
        <v>37</v>
      </c>
      <c r="IG37" s="22" t="s">
        <v>33</v>
      </c>
      <c r="IH37" s="22">
        <v>123.223</v>
      </c>
      <c r="II37" s="22" t="s">
        <v>35</v>
      </c>
    </row>
    <row r="38" spans="1:243" s="21" customFormat="1" ht="80.25" customHeight="1">
      <c r="A38" s="34">
        <v>16</v>
      </c>
      <c r="B38" s="43" t="s">
        <v>85</v>
      </c>
      <c r="C38" s="36" t="s">
        <v>111</v>
      </c>
      <c r="D38" s="61">
        <v>3</v>
      </c>
      <c r="E38" s="15" t="s">
        <v>84</v>
      </c>
      <c r="F38" s="62">
        <v>739.8</v>
      </c>
      <c r="G38" s="23"/>
      <c r="H38" s="16"/>
      <c r="I38" s="38" t="s">
        <v>36</v>
      </c>
      <c r="J38" s="17">
        <f t="shared" si="0"/>
        <v>1</v>
      </c>
      <c r="K38" s="18" t="s">
        <v>46</v>
      </c>
      <c r="L38" s="18" t="s">
        <v>6</v>
      </c>
      <c r="M38" s="44"/>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3">
        <f t="shared" si="1"/>
        <v>2219.4</v>
      </c>
      <c r="BB38" s="69">
        <f t="shared" si="2"/>
        <v>2219.4</v>
      </c>
      <c r="BC38" s="43" t="str">
        <f t="shared" si="3"/>
        <v>INR  Two Thousand Two Hundred &amp; Nineteen  and Paise Forty Only</v>
      </c>
      <c r="IE38" s="22">
        <v>1.01</v>
      </c>
      <c r="IF38" s="22" t="s">
        <v>37</v>
      </c>
      <c r="IG38" s="22" t="s">
        <v>33</v>
      </c>
      <c r="IH38" s="22">
        <v>123.223</v>
      </c>
      <c r="II38" s="22" t="s">
        <v>35</v>
      </c>
    </row>
    <row r="39" spans="1:243" s="21" customFormat="1" ht="74.25" customHeight="1">
      <c r="A39" s="34">
        <v>17</v>
      </c>
      <c r="B39" s="43" t="s">
        <v>86</v>
      </c>
      <c r="C39" s="36" t="s">
        <v>112</v>
      </c>
      <c r="D39" s="61">
        <v>2</v>
      </c>
      <c r="E39" s="15" t="s">
        <v>35</v>
      </c>
      <c r="F39" s="62">
        <v>212.85</v>
      </c>
      <c r="G39" s="23"/>
      <c r="H39" s="16"/>
      <c r="I39" s="38" t="s">
        <v>36</v>
      </c>
      <c r="J39" s="17">
        <f t="shared" si="0"/>
        <v>1</v>
      </c>
      <c r="K39" s="18" t="s">
        <v>46</v>
      </c>
      <c r="L39" s="18" t="s">
        <v>6</v>
      </c>
      <c r="M39" s="44"/>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3">
        <f t="shared" si="1"/>
        <v>425.7</v>
      </c>
      <c r="BB39" s="69">
        <f t="shared" si="2"/>
        <v>425.7</v>
      </c>
      <c r="BC39" s="43" t="str">
        <f t="shared" si="3"/>
        <v>INR  Four Hundred &amp; Twenty Five  and Paise Seventy Only</v>
      </c>
      <c r="IE39" s="22">
        <v>1.01</v>
      </c>
      <c r="IF39" s="22" t="s">
        <v>37</v>
      </c>
      <c r="IG39" s="22" t="s">
        <v>33</v>
      </c>
      <c r="IH39" s="22">
        <v>123.223</v>
      </c>
      <c r="II39" s="22" t="s">
        <v>35</v>
      </c>
    </row>
    <row r="40" spans="1:243" s="21" customFormat="1" ht="74.25" customHeight="1">
      <c r="A40" s="34">
        <v>18</v>
      </c>
      <c r="B40" s="71" t="s">
        <v>115</v>
      </c>
      <c r="C40" s="36" t="s">
        <v>118</v>
      </c>
      <c r="D40" s="61">
        <v>1</v>
      </c>
      <c r="E40" s="15" t="s">
        <v>35</v>
      </c>
      <c r="F40" s="62">
        <v>5151.94</v>
      </c>
      <c r="G40" s="23"/>
      <c r="H40" s="16"/>
      <c r="I40" s="38" t="s">
        <v>36</v>
      </c>
      <c r="J40" s="17">
        <f>IF(I40="Less(-)",-1,1)</f>
        <v>1</v>
      </c>
      <c r="K40" s="18" t="s">
        <v>46</v>
      </c>
      <c r="L40" s="18" t="s">
        <v>6</v>
      </c>
      <c r="M40" s="44"/>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3">
        <f>total_amount_ba($B$2,$D$2,D40,F40,J40,K40,M40)</f>
        <v>5151.94</v>
      </c>
      <c r="BB40" s="69">
        <f>BA40+SUM(N40:AZ40)</f>
        <v>5151.94</v>
      </c>
      <c r="BC40" s="43" t="str">
        <f>SpellNumber(L40,BB40)</f>
        <v>INR  Five Thousand One Hundred &amp; Fifty One  and Paise Ninety Four Only</v>
      </c>
      <c r="IE40" s="22">
        <v>1.01</v>
      </c>
      <c r="IF40" s="22" t="s">
        <v>37</v>
      </c>
      <c r="IG40" s="22" t="s">
        <v>33</v>
      </c>
      <c r="IH40" s="22">
        <v>123.223</v>
      </c>
      <c r="II40" s="22" t="s">
        <v>35</v>
      </c>
    </row>
    <row r="41" spans="1:243" s="21" customFormat="1" ht="74.25" customHeight="1">
      <c r="A41" s="34">
        <v>19</v>
      </c>
      <c r="B41" s="35" t="s">
        <v>116</v>
      </c>
      <c r="C41" s="36" t="s">
        <v>119</v>
      </c>
      <c r="D41" s="61">
        <v>1</v>
      </c>
      <c r="E41" s="15" t="s">
        <v>35</v>
      </c>
      <c r="F41" s="62">
        <v>12981.19</v>
      </c>
      <c r="G41" s="23"/>
      <c r="H41" s="16"/>
      <c r="I41" s="38" t="s">
        <v>36</v>
      </c>
      <c r="J41" s="17">
        <f>IF(I41="Less(-)",-1,1)</f>
        <v>1</v>
      </c>
      <c r="K41" s="18" t="s">
        <v>46</v>
      </c>
      <c r="L41" s="18" t="s">
        <v>6</v>
      </c>
      <c r="M41" s="44"/>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3">
        <f>total_amount_ba($B$2,$D$2,D41,F41,J41,K41,M41)</f>
        <v>12981.19</v>
      </c>
      <c r="BB41" s="69">
        <f>BA41+SUM(N41:AZ41)</f>
        <v>12981.19</v>
      </c>
      <c r="BC41" s="43" t="str">
        <f>SpellNumber(L41,BB41)</f>
        <v>INR  Twelve Thousand Nine Hundred &amp; Eighty One  and Paise Nineteen Only</v>
      </c>
      <c r="IE41" s="22">
        <v>1.01</v>
      </c>
      <c r="IF41" s="22" t="s">
        <v>37</v>
      </c>
      <c r="IG41" s="22" t="s">
        <v>33</v>
      </c>
      <c r="IH41" s="22">
        <v>123.223</v>
      </c>
      <c r="II41" s="22" t="s">
        <v>35</v>
      </c>
    </row>
    <row r="42" spans="1:243" s="21" customFormat="1" ht="74.25" customHeight="1">
      <c r="A42" s="34">
        <v>20</v>
      </c>
      <c r="B42" s="35" t="s">
        <v>117</v>
      </c>
      <c r="C42" s="36" t="s">
        <v>120</v>
      </c>
      <c r="D42" s="61">
        <v>1</v>
      </c>
      <c r="E42" s="15" t="s">
        <v>35</v>
      </c>
      <c r="F42" s="62">
        <v>995.22</v>
      </c>
      <c r="G42" s="23"/>
      <c r="H42" s="16"/>
      <c r="I42" s="38" t="s">
        <v>36</v>
      </c>
      <c r="J42" s="17">
        <f>IF(I42="Less(-)",-1,1)</f>
        <v>1</v>
      </c>
      <c r="K42" s="18" t="s">
        <v>46</v>
      </c>
      <c r="L42" s="18" t="s">
        <v>6</v>
      </c>
      <c r="M42" s="44"/>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3">
        <f>total_amount_ba($B$2,$D$2,D42,F42,J42,K42,M42)</f>
        <v>995.22</v>
      </c>
      <c r="BB42" s="69">
        <f>BA42+SUM(N42:AZ42)</f>
        <v>995.22</v>
      </c>
      <c r="BC42" s="43" t="str">
        <f>SpellNumber(L42,BB42)</f>
        <v>INR  Nine Hundred &amp; Ninety Five  and Paise Twenty Two Only</v>
      </c>
      <c r="IE42" s="22">
        <v>1.01</v>
      </c>
      <c r="IF42" s="22" t="s">
        <v>37</v>
      </c>
      <c r="IG42" s="22" t="s">
        <v>33</v>
      </c>
      <c r="IH42" s="22">
        <v>123.223</v>
      </c>
      <c r="II42" s="22" t="s">
        <v>35</v>
      </c>
    </row>
    <row r="43" spans="1:243" s="21" customFormat="1" ht="34.5" customHeight="1">
      <c r="A43" s="47" t="s">
        <v>44</v>
      </c>
      <c r="B43" s="48"/>
      <c r="C43" s="49"/>
      <c r="D43" s="50"/>
      <c r="E43" s="50"/>
      <c r="F43" s="50"/>
      <c r="G43" s="50"/>
      <c r="H43" s="51"/>
      <c r="I43" s="51"/>
      <c r="J43" s="51"/>
      <c r="K43" s="51"/>
      <c r="L43" s="52"/>
      <c r="BA43" s="64">
        <f>SUM(BA13:BA42)</f>
        <v>100517.66</v>
      </c>
      <c r="BB43" s="68">
        <f>SUM(BB14:BB39)</f>
        <v>80691.81</v>
      </c>
      <c r="BC43" s="43" t="str">
        <f>SpellNumber($E$2,BB43)</f>
        <v>INR  Eighty Thousand Six Hundred &amp; Ninety One  and Paise Eighty One Only</v>
      </c>
      <c r="IE43" s="22">
        <v>4</v>
      </c>
      <c r="IF43" s="22" t="s">
        <v>38</v>
      </c>
      <c r="IG43" s="22" t="s">
        <v>43</v>
      </c>
      <c r="IH43" s="22">
        <v>10</v>
      </c>
      <c r="II43" s="22" t="s">
        <v>35</v>
      </c>
    </row>
    <row r="44" spans="1:243" s="26" customFormat="1" ht="33.75" customHeight="1">
      <c r="A44" s="48" t="s">
        <v>48</v>
      </c>
      <c r="B44" s="53"/>
      <c r="C44" s="24"/>
      <c r="D44" s="54"/>
      <c r="E44" s="55" t="s">
        <v>53</v>
      </c>
      <c r="F44" s="66"/>
      <c r="G44" s="56"/>
      <c r="H44" s="25"/>
      <c r="I44" s="25"/>
      <c r="J44" s="25"/>
      <c r="K44" s="57"/>
      <c r="L44" s="58"/>
      <c r="M44" s="59"/>
      <c r="O44" s="21"/>
      <c r="P44" s="21"/>
      <c r="Q44" s="21"/>
      <c r="R44" s="21"/>
      <c r="S44" s="21"/>
      <c r="BA44" s="65">
        <f>IF(ISBLANK(F44),0,IF(E44="Excess (+)",ROUND(BA43+(BA43*F44),2),IF(E44="Less (-)",ROUND(BA43+(BA43*F44*(-1)),2),IF(E44="At Par",BA43,0))))</f>
        <v>0</v>
      </c>
      <c r="BB44" s="67">
        <f>ROUND(BA44,0)</f>
        <v>0</v>
      </c>
      <c r="BC44" s="43" t="str">
        <f>SpellNumber($E$2,BA44)</f>
        <v>INR Zero Only</v>
      </c>
      <c r="IE44" s="27"/>
      <c r="IF44" s="27"/>
      <c r="IG44" s="27"/>
      <c r="IH44" s="27"/>
      <c r="II44" s="27"/>
    </row>
    <row r="45" spans="1:243" s="26" customFormat="1" ht="41.25" customHeight="1">
      <c r="A45" s="47" t="s">
        <v>47</v>
      </c>
      <c r="B45" s="47"/>
      <c r="C45" s="75" t="str">
        <f>SpellNumber($E$2,BA44)</f>
        <v>INR Zero Only</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7"/>
      <c r="IE45" s="27"/>
      <c r="IF45" s="27"/>
      <c r="IG45" s="27"/>
      <c r="IH45" s="27"/>
      <c r="II45" s="27"/>
    </row>
    <row r="46" spans="3:243" s="12" customFormat="1" ht="15">
      <c r="C46" s="28"/>
      <c r="D46" s="28"/>
      <c r="E46" s="28"/>
      <c r="F46" s="28"/>
      <c r="G46" s="28"/>
      <c r="H46" s="28"/>
      <c r="I46" s="28"/>
      <c r="J46" s="28"/>
      <c r="K46" s="28"/>
      <c r="L46" s="28"/>
      <c r="M46" s="28"/>
      <c r="O46" s="28"/>
      <c r="BA46" s="28"/>
      <c r="BC46" s="28"/>
      <c r="IE46" s="13"/>
      <c r="IF46" s="13"/>
      <c r="IG46" s="13"/>
      <c r="IH46" s="13"/>
      <c r="II46" s="13"/>
    </row>
  </sheetData>
  <sheetProtection password="C806" sheet="1" selectLockedCells="1"/>
  <mergeCells count="8">
    <mergeCell ref="A9:BC9"/>
    <mergeCell ref="C45:BC45"/>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
      <formula1>IF(E44="Select",-1,IF(E44="At Par",0,0))</formula1>
      <formula2>IF(E44="Select",-1,IF(E44="At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5 M17 M13 M23 M27 M19 M21 M25 M29 M31 M33:M4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allowBlank="1" showInputMessage="1" showErrorMessage="1" sqref="C2">
      <formula1>"Normal, SingleWindow, Alternate"</formula1>
    </dataValidation>
    <dataValidation type="list" allowBlank="1" showInputMessage="1" showErrorMessage="1" sqref="E44">
      <formula1>"Select, Excess (+), Less (-)"</formula1>
    </dataValidation>
    <dataValidation type="decimal" allowBlank="1" showInputMessage="1" showErrorMessage="1" promptTitle="Quantity" prompt="Please enter the Quantity for this item. " errorTitle="Invalid Entry" error="Only Numeric Values are allowed. " sqref="D13:D42 F13:F42">
      <formula1>0</formula1>
      <formula2>999999999999999</formula2>
    </dataValidation>
    <dataValidation allowBlank="1" showInputMessage="1" showErrorMessage="1" promptTitle="Units" prompt="Please enter Units in text" sqref="E13:E42"/>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allowBlank="1" showInputMessage="1" showErrorMessage="1" promptTitle="Itemcode/Make" prompt="Please enter text" sqref="C13:C42"/>
    <dataValidation type="decimal" allowBlank="1" showInputMessage="1" showErrorMessage="1" errorTitle="Invalid Entry" error="Only Numeric Values are allowed. " sqref="A13:A42">
      <formula1>0</formula1>
      <formula2>999999999999999</formula2>
    </dataValidation>
    <dataValidation type="list" showInputMessage="1" showErrorMessage="1" sqref="I13:I42">
      <formula1>"Excess(+), Less(-)"</formula1>
    </dataValidation>
    <dataValidation allowBlank="1" showInputMessage="1" showErrorMessage="1" promptTitle="Addition / Deduction" prompt="Please Choose the correct One" sqref="J13:J42"/>
    <dataValidation type="list" allowBlank="1" showInputMessage="1" showErrorMessage="1" sqref="K13:K42">
      <formula1>"Partial Conversion, Full Conversion"</formula1>
    </dataValidation>
    <dataValidation type="list" allowBlank="1" showInputMessage="1" showErrorMessage="1" sqref="L13 L14 L15 L16 L17 L18 L19 L20 L21 L22 L23 L24 L25 L26 L27 L28 L29 L30 L31 L32 L33 L34 L35 L36 L37 L38 L39 L40 L41 L42">
      <formula1>"INR"</formula1>
    </dataValidation>
  </dataValidations>
  <printOptions/>
  <pageMargins left="0.7" right="0.7" top="0.75" bottom="0.75" header="0.3" footer="0.3"/>
  <pageSetup horizontalDpi="600" verticalDpi="600" orientation="portrait"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2023-07-26T08:47:25Z</cp:lastPrinted>
  <dcterms:created xsi:type="dcterms:W3CDTF">2009-01-30T06:42:42Z</dcterms:created>
  <dcterms:modified xsi:type="dcterms:W3CDTF">2023-07-26T12:31:56Z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